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6690" tabRatio="875" activeTab="0"/>
  </bookViews>
  <sheets>
    <sheet name="D Ergebnis" sheetId="1" r:id="rId1"/>
    <sheet name="C Ergebnis" sheetId="2" r:id="rId2"/>
    <sheet name="D Auswertung" sheetId="3" r:id="rId3"/>
    <sheet name="C Auswertun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<sst xmlns="http://schemas.openxmlformats.org/spreadsheetml/2006/main" count="234" uniqueCount="154">
  <si>
    <t>Biathlon</t>
  </si>
  <si>
    <t>Weit-Hoch</t>
  </si>
  <si>
    <t>Verein</t>
  </si>
  <si>
    <t>Platz</t>
  </si>
  <si>
    <t>P.</t>
  </si>
  <si>
    <t>Stabzone</t>
  </si>
  <si>
    <t>Hindernis</t>
  </si>
  <si>
    <t>3erHopp</t>
  </si>
  <si>
    <t>Gesamt-P.</t>
  </si>
  <si>
    <t>Punkte</t>
  </si>
  <si>
    <t>Teilnehmer</t>
  </si>
  <si>
    <t>Ergebnis Zusatzlauf</t>
  </si>
  <si>
    <t>SCHÜLER / SCHÜLERINNEN C</t>
  </si>
  <si>
    <t>Auswertung - Kinderolympiade, Haslach, 30.03.03</t>
  </si>
  <si>
    <t>Ergebnisliste - Kinderolympiade, Haslach, 30.03.03</t>
  </si>
  <si>
    <t xml:space="preserve">Marvin Schaumann, </t>
  </si>
  <si>
    <t xml:space="preserve">Christian Deusch, </t>
  </si>
  <si>
    <t xml:space="preserve">Christoph Lehmann, </t>
  </si>
  <si>
    <t xml:space="preserve">Timo Wälde, </t>
  </si>
  <si>
    <t>David Kusch</t>
  </si>
  <si>
    <t xml:space="preserve">Anja Vetter, </t>
  </si>
  <si>
    <t xml:space="preserve">Irina Suhm, </t>
  </si>
  <si>
    <t xml:space="preserve">Elke Eisenmann, </t>
  </si>
  <si>
    <t xml:space="preserve">Rebekka Lang, </t>
  </si>
  <si>
    <t>Thilo Schönherr</t>
  </si>
  <si>
    <t>Hornberger Teddys</t>
  </si>
  <si>
    <t>Gengenbacher Kängurus</t>
  </si>
  <si>
    <t>Schenkenzeller Dinos</t>
  </si>
  <si>
    <t xml:space="preserve">Michael Gruber, </t>
  </si>
  <si>
    <t xml:space="preserve">Lilia Prihodko, </t>
  </si>
  <si>
    <t xml:space="preserve">Svetlana Götmann, </t>
  </si>
  <si>
    <t xml:space="preserve">Lisa Matt, </t>
  </si>
  <si>
    <t>Christine Schmid</t>
  </si>
  <si>
    <t>Loßburger Tiger</t>
  </si>
  <si>
    <t xml:space="preserve">Simone Rothfuss, </t>
  </si>
  <si>
    <t xml:space="preserve">Martin Mania, </t>
  </si>
  <si>
    <t xml:space="preserve">Chris Luick, </t>
  </si>
  <si>
    <t xml:space="preserve">Kim Winter, </t>
  </si>
  <si>
    <t xml:space="preserve">Hans Morales, </t>
  </si>
  <si>
    <t>Lukas Bächle</t>
  </si>
  <si>
    <t xml:space="preserve">Christin Lang, </t>
  </si>
  <si>
    <t xml:space="preserve">Jovanna Petrovic, </t>
  </si>
  <si>
    <t xml:space="preserve">Matthias Rök, </t>
  </si>
  <si>
    <t>Tim Deck</t>
  </si>
  <si>
    <t>Kinzigtaler Eichhörnchen</t>
  </si>
  <si>
    <t xml:space="preserve">Manuel Armbruster, </t>
  </si>
  <si>
    <t xml:space="preserve">Carolin Deck, </t>
  </si>
  <si>
    <t xml:space="preserve">Patrick Nitsch, </t>
  </si>
  <si>
    <t xml:space="preserve">Marvin Storz, </t>
  </si>
  <si>
    <t>Tessa Waidele</t>
  </si>
  <si>
    <t>Unterharmersbacher Bärchen</t>
  </si>
  <si>
    <t xml:space="preserve">Sophia Totzke, </t>
  </si>
  <si>
    <t xml:space="preserve">Maxim Börsig, </t>
  </si>
  <si>
    <t xml:space="preserve">Julian Börsig, </t>
  </si>
  <si>
    <t xml:space="preserve">Philipp Spitzmüller, </t>
  </si>
  <si>
    <t>Nico Thoma</t>
  </si>
  <si>
    <t>Haslacher Rennpferde</t>
  </si>
  <si>
    <t xml:space="preserve">Jiraya Prakorbkij, </t>
  </si>
  <si>
    <t xml:space="preserve">Silrio Spallino, </t>
  </si>
  <si>
    <t xml:space="preserve">Lena Schmider, </t>
  </si>
  <si>
    <t xml:space="preserve">Wilhelm Trippel, </t>
  </si>
  <si>
    <t>Alexander Walter</t>
  </si>
  <si>
    <t>Haslacher Löwen</t>
  </si>
  <si>
    <t xml:space="preserve">Jonas Kammerer, </t>
  </si>
  <si>
    <t xml:space="preserve">Sonja Kammerer, </t>
  </si>
  <si>
    <t xml:space="preserve">Nadja Uhl, </t>
  </si>
  <si>
    <t>Pia Kammerer</t>
  </si>
  <si>
    <t>Uwe Fastenrath</t>
  </si>
  <si>
    <t>Lea Armbruster</t>
  </si>
  <si>
    <t>Kinzigtaler Biber</t>
  </si>
  <si>
    <t>SCHÜLER / SCHÜLERINNEN D</t>
  </si>
  <si>
    <t>Haslacher Raubkatzen</t>
  </si>
  <si>
    <t>Haslacher Knuddelhunde</t>
  </si>
  <si>
    <t>Haslacher Schäfchen</t>
  </si>
  <si>
    <t xml:space="preserve">Johannes Felten, </t>
  </si>
  <si>
    <t xml:space="preserve">Michelle Senff, </t>
  </si>
  <si>
    <t xml:space="preserve">Sabrina Schöner, </t>
  </si>
  <si>
    <t xml:space="preserve">Sophia Willmann, </t>
  </si>
  <si>
    <t>Nils Renner</t>
  </si>
  <si>
    <t>Kinzigtaler Eisbären</t>
  </si>
  <si>
    <t xml:space="preserve">Marius Mahlendorf, </t>
  </si>
  <si>
    <t xml:space="preserve">Larissa Sum, </t>
  </si>
  <si>
    <t xml:space="preserve">Michael Maier, </t>
  </si>
  <si>
    <t xml:space="preserve">Manuel Dieterle, </t>
  </si>
  <si>
    <t>Steffen Nitsch</t>
  </si>
  <si>
    <t>Loßburger Krokodile</t>
  </si>
  <si>
    <t xml:space="preserve">Felix Bächle, </t>
  </si>
  <si>
    <t xml:space="preserve">Robin Salic, </t>
  </si>
  <si>
    <t xml:space="preserve">Dennie Pfau, </t>
  </si>
  <si>
    <t xml:space="preserve">André Pfau, </t>
  </si>
  <si>
    <t xml:space="preserve">Tim Luick, </t>
  </si>
  <si>
    <t>Jonas Winter</t>
  </si>
  <si>
    <t xml:space="preserve">Fabian Schmider, </t>
  </si>
  <si>
    <t xml:space="preserve">Nathalie Neumaier, </t>
  </si>
  <si>
    <t xml:space="preserve">Simon Gaiser, </t>
  </si>
  <si>
    <t xml:space="preserve">Cira Imperato, </t>
  </si>
  <si>
    <t>Luisa Frotzler</t>
  </si>
  <si>
    <t>Kinzigtaler Elefanten</t>
  </si>
  <si>
    <t xml:space="preserve">Fabian Dieterle, </t>
  </si>
  <si>
    <t xml:space="preserve">Franziska Hilberer, </t>
  </si>
  <si>
    <t xml:space="preserve">Marina Schmidt, </t>
  </si>
  <si>
    <t xml:space="preserve">Marco Müller, </t>
  </si>
  <si>
    <t>Laura Dieterle</t>
  </si>
  <si>
    <t>Hornberger Adler</t>
  </si>
  <si>
    <t xml:space="preserve">Ronja Braitsch, </t>
  </si>
  <si>
    <t xml:space="preserve">Nina Moser, </t>
  </si>
  <si>
    <t xml:space="preserve">Lea Moser, </t>
  </si>
  <si>
    <t xml:space="preserve">Matthias Deusch, </t>
  </si>
  <si>
    <t>Jose Schloß</t>
  </si>
  <si>
    <t xml:space="preserve">Tobias Ketterer, </t>
  </si>
  <si>
    <t xml:space="preserve">Mirelle Pfaff, </t>
  </si>
  <si>
    <t xml:space="preserve">Armin Beil, </t>
  </si>
  <si>
    <t xml:space="preserve">Patrizia Spallino, </t>
  </si>
  <si>
    <t>Christian Wernet</t>
  </si>
  <si>
    <t>Kinzigtaler Flotte Bienen</t>
  </si>
  <si>
    <t xml:space="preserve">Laura Riester, </t>
  </si>
  <si>
    <t xml:space="preserve">Elisa Dieterle, </t>
  </si>
  <si>
    <t>Janine Hoferer</t>
  </si>
  <si>
    <t xml:space="preserve">Josua Müller, </t>
  </si>
  <si>
    <t>Simon Lehmann</t>
  </si>
  <si>
    <t>Gengenbacher Springfrösche</t>
  </si>
  <si>
    <t xml:space="preserve">Selin Bosnak, </t>
  </si>
  <si>
    <t xml:space="preserve">Nina Päschke, </t>
  </si>
  <si>
    <t xml:space="preserve">Monja Hennig, </t>
  </si>
  <si>
    <t xml:space="preserve">Nina Pregler, </t>
  </si>
  <si>
    <t>Kevin Pregler</t>
  </si>
  <si>
    <t>Schiltacher Pinguine</t>
  </si>
  <si>
    <t xml:space="preserve">Sebastian Götz, </t>
  </si>
  <si>
    <t xml:space="preserve">Tamara Schillinger, </t>
  </si>
  <si>
    <t xml:space="preserve">Lena Fichter, </t>
  </si>
  <si>
    <t xml:space="preserve">Maurice Manegold, </t>
  </si>
  <si>
    <t>Sonja Mantel</t>
  </si>
  <si>
    <t>Haslacher Hoppelhäschen</t>
  </si>
  <si>
    <t xml:space="preserve">Sebastian Oberfell, </t>
  </si>
  <si>
    <t xml:space="preserve">Patricia Jendrzok, </t>
  </si>
  <si>
    <t xml:space="preserve">Christian Wernet, </t>
  </si>
  <si>
    <t xml:space="preserve">Jennifer Renna, </t>
  </si>
  <si>
    <t xml:space="preserve">Miriam Mayer, </t>
  </si>
  <si>
    <t>Roberta Imperata</t>
  </si>
  <si>
    <t>Haslacher Wühlmäuse</t>
  </si>
  <si>
    <t xml:space="preserve">Sebastian Vollmer, </t>
  </si>
  <si>
    <t xml:space="preserve">Cora Oeler, </t>
  </si>
  <si>
    <t xml:space="preserve">Lukas Wasner, </t>
  </si>
  <si>
    <t>Schmider Tobias</t>
  </si>
  <si>
    <t>Benjamin Pregler</t>
  </si>
  <si>
    <t>Haslacher Schmusekätzchen</t>
  </si>
  <si>
    <t xml:space="preserve">Heiko Hättich, </t>
  </si>
  <si>
    <t xml:space="preserve">Noah Walter, </t>
  </si>
  <si>
    <t xml:space="preserve">Luisa Jendrzok, </t>
  </si>
  <si>
    <t xml:space="preserve">Tobias Gaiser, </t>
  </si>
  <si>
    <t>Marie-Christin Messmer</t>
  </si>
  <si>
    <t>Loßburger Skihasen</t>
  </si>
  <si>
    <t>Kinzigalter Eisbären</t>
  </si>
  <si>
    <t>Kinzigtale Flotte Bienen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</si>
</sst>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mm:ss.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 quotePrefix="1">
      <alignment horizontal="left"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47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7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0" fontId="0" fillId="0" borderId="1" xfId="0" applyNumberFormat="1" applyBorder="1" applyAlignment="1">
      <alignment/>
    </xf>
    <xf numFmtId="4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%20D-Sch&#252;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e"/>
      <sheetName val="A"/>
      <sheetName val="Ergebnis"/>
      <sheetName val="u1"/>
      <sheetName val="u2"/>
      <sheetName val="u3"/>
      <sheetName val="u4"/>
      <sheetName val="u5"/>
      <sheetName val="u6"/>
      <sheetName val="u7"/>
      <sheetName val="u8"/>
      <sheetName val="u9"/>
      <sheetName val="u10"/>
      <sheetName val="u11"/>
      <sheetName val="u12"/>
      <sheetName val="u13"/>
      <sheetName val="u14"/>
      <sheetName val="u15"/>
    </sheetNames>
    <sheetDataSet>
      <sheetData sheetId="1">
        <row r="22">
          <cell r="R22">
            <v>0</v>
          </cell>
        </row>
        <row r="23">
          <cell r="R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5.421875" style="27" customWidth="1"/>
    <col min="2" max="2" width="7.7109375" style="27" bestFit="1" customWidth="1"/>
    <col min="3" max="3" width="25.7109375" style="27" bestFit="1" customWidth="1"/>
    <col min="4" max="4" width="17.7109375" style="15" bestFit="1" customWidth="1"/>
    <col min="5" max="5" width="18.140625" style="15" bestFit="1" customWidth="1"/>
    <col min="6" max="6" width="16.8515625" style="15" bestFit="1" customWidth="1"/>
    <col min="7" max="7" width="17.57421875" style="15" bestFit="1" customWidth="1"/>
    <col min="8" max="8" width="15.00390625" style="15" bestFit="1" customWidth="1"/>
    <col min="9" max="9" width="21.00390625" style="15" bestFit="1" customWidth="1"/>
    <col min="10" max="16384" width="11.421875" style="27" customWidth="1"/>
  </cols>
  <sheetData>
    <row r="1" spans="1:23" ht="12.75">
      <c r="A1" s="28" t="s">
        <v>14</v>
      </c>
      <c r="B1" s="29"/>
      <c r="C1" s="29"/>
      <c r="D1" s="30"/>
      <c r="E1" s="30"/>
      <c r="F1" s="30"/>
      <c r="G1" s="30"/>
      <c r="H1" s="30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>
      <c r="A2" s="28" t="s">
        <v>70</v>
      </c>
      <c r="B2" s="13"/>
      <c r="C2" s="13"/>
      <c r="D2" s="29"/>
      <c r="E2" s="30"/>
      <c r="F2" s="30"/>
      <c r="G2" s="30"/>
      <c r="H2" s="30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>
      <c r="A3" s="31"/>
      <c r="B3" s="31"/>
      <c r="C3" s="13"/>
      <c r="D3" s="29"/>
      <c r="E3" s="30"/>
      <c r="F3" s="30"/>
      <c r="G3" s="30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9.5" customHeight="1">
      <c r="A4" s="32" t="s">
        <v>3</v>
      </c>
      <c r="B4" s="32" t="s">
        <v>9</v>
      </c>
      <c r="C4" s="13" t="s">
        <v>2</v>
      </c>
      <c r="D4" s="29" t="s">
        <v>10</v>
      </c>
      <c r="E4" s="30"/>
      <c r="F4" s="30"/>
      <c r="G4" s="30"/>
      <c r="H4" s="30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9.5" customHeight="1">
      <c r="A5" s="33">
        <v>1</v>
      </c>
      <c r="B5" s="33">
        <v>63</v>
      </c>
      <c r="C5" s="31" t="s">
        <v>71</v>
      </c>
      <c r="D5" s="30" t="s">
        <v>74</v>
      </c>
      <c r="E5" s="30" t="s">
        <v>75</v>
      </c>
      <c r="F5" s="30" t="s">
        <v>76</v>
      </c>
      <c r="G5" s="30" t="s">
        <v>77</v>
      </c>
      <c r="H5" s="30" t="s">
        <v>78</v>
      </c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9.5" customHeight="1">
      <c r="A6" s="33">
        <v>2</v>
      </c>
      <c r="B6" s="33">
        <v>59</v>
      </c>
      <c r="C6" s="31" t="s">
        <v>79</v>
      </c>
      <c r="D6" s="30" t="s">
        <v>80</v>
      </c>
      <c r="E6" s="30" t="s">
        <v>81</v>
      </c>
      <c r="F6" s="30" t="s">
        <v>82</v>
      </c>
      <c r="G6" s="30" t="s">
        <v>83</v>
      </c>
      <c r="H6" s="30" t="s">
        <v>84</v>
      </c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9.5" customHeight="1">
      <c r="A7" s="33">
        <v>3</v>
      </c>
      <c r="B7" s="33">
        <v>57</v>
      </c>
      <c r="C7" s="31" t="s">
        <v>85</v>
      </c>
      <c r="D7" s="30" t="s">
        <v>86</v>
      </c>
      <c r="E7" s="30" t="s">
        <v>87</v>
      </c>
      <c r="F7" s="30" t="s">
        <v>88</v>
      </c>
      <c r="G7" s="30" t="s">
        <v>89</v>
      </c>
      <c r="H7" s="30" t="s">
        <v>90</v>
      </c>
      <c r="I7" s="30" t="s">
        <v>91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9.5" customHeight="1">
      <c r="A8" s="33">
        <v>4</v>
      </c>
      <c r="B8" s="33">
        <v>50</v>
      </c>
      <c r="C8" s="31" t="s">
        <v>72</v>
      </c>
      <c r="D8" s="30" t="s">
        <v>92</v>
      </c>
      <c r="E8" s="30" t="s">
        <v>93</v>
      </c>
      <c r="F8" s="30" t="s">
        <v>94</v>
      </c>
      <c r="G8" s="30" t="s">
        <v>95</v>
      </c>
      <c r="H8" s="30" t="s">
        <v>96</v>
      </c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9.5" customHeight="1">
      <c r="A9" s="33">
        <v>5</v>
      </c>
      <c r="B9" s="33">
        <v>40</v>
      </c>
      <c r="C9" s="31" t="s">
        <v>97</v>
      </c>
      <c r="D9" s="30" t="s">
        <v>98</v>
      </c>
      <c r="E9" s="30" t="s">
        <v>99</v>
      </c>
      <c r="F9" s="30" t="s">
        <v>100</v>
      </c>
      <c r="G9" s="30" t="s">
        <v>101</v>
      </c>
      <c r="H9" s="30" t="s">
        <v>102</v>
      </c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9.5" customHeight="1">
      <c r="A10" s="33">
        <v>6</v>
      </c>
      <c r="B10" s="33">
        <v>38</v>
      </c>
      <c r="C10" s="31" t="s">
        <v>103</v>
      </c>
      <c r="D10" s="30" t="s">
        <v>104</v>
      </c>
      <c r="E10" s="30" t="s">
        <v>105</v>
      </c>
      <c r="F10" s="30" t="s">
        <v>106</v>
      </c>
      <c r="G10" s="30" t="s">
        <v>107</v>
      </c>
      <c r="H10" s="30" t="s">
        <v>108</v>
      </c>
      <c r="I10" s="3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9.5" customHeight="1">
      <c r="A11" s="33">
        <v>7</v>
      </c>
      <c r="B11" s="33">
        <v>33</v>
      </c>
      <c r="C11" s="31" t="s">
        <v>73</v>
      </c>
      <c r="D11" s="30" t="s">
        <v>109</v>
      </c>
      <c r="E11" s="30" t="s">
        <v>110</v>
      </c>
      <c r="F11" s="30" t="s">
        <v>111</v>
      </c>
      <c r="G11" s="30" t="s">
        <v>112</v>
      </c>
      <c r="H11" s="30" t="s">
        <v>113</v>
      </c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9.5" customHeight="1">
      <c r="A12" s="33">
        <v>8</v>
      </c>
      <c r="B12" s="33">
        <v>28</v>
      </c>
      <c r="C12" s="31" t="s">
        <v>114</v>
      </c>
      <c r="D12" s="30" t="s">
        <v>115</v>
      </c>
      <c r="E12" s="30" t="s">
        <v>116</v>
      </c>
      <c r="F12" s="30" t="s">
        <v>117</v>
      </c>
      <c r="G12" s="30" t="s">
        <v>118</v>
      </c>
      <c r="H12" s="30" t="s">
        <v>119</v>
      </c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9.5" customHeight="1">
      <c r="A13" s="33">
        <v>9</v>
      </c>
      <c r="B13" s="33">
        <v>23</v>
      </c>
      <c r="C13" s="31" t="s">
        <v>120</v>
      </c>
      <c r="D13" s="30" t="s">
        <v>121</v>
      </c>
      <c r="E13" s="30" t="s">
        <v>122</v>
      </c>
      <c r="F13" s="30" t="s">
        <v>123</v>
      </c>
      <c r="G13" s="30" t="s">
        <v>124</v>
      </c>
      <c r="H13" s="30" t="s">
        <v>125</v>
      </c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9.5" customHeight="1">
      <c r="A14" s="33">
        <v>10</v>
      </c>
      <c r="B14" s="33">
        <v>23</v>
      </c>
      <c r="C14" s="31" t="s">
        <v>126</v>
      </c>
      <c r="D14" s="30" t="s">
        <v>127</v>
      </c>
      <c r="E14" s="30" t="s">
        <v>128</v>
      </c>
      <c r="F14" s="30" t="s">
        <v>129</v>
      </c>
      <c r="G14" s="30" t="s">
        <v>130</v>
      </c>
      <c r="H14" s="30" t="s">
        <v>131</v>
      </c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9.5" customHeight="1">
      <c r="A15" s="33">
        <v>11</v>
      </c>
      <c r="B15" s="33">
        <v>17</v>
      </c>
      <c r="C15" s="31" t="s">
        <v>132</v>
      </c>
      <c r="D15" s="30" t="s">
        <v>133</v>
      </c>
      <c r="E15" s="30" t="s">
        <v>134</v>
      </c>
      <c r="F15" s="30" t="s">
        <v>135</v>
      </c>
      <c r="G15" s="30" t="s">
        <v>136</v>
      </c>
      <c r="H15" s="30" t="s">
        <v>137</v>
      </c>
      <c r="I15" s="30" t="s">
        <v>138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9.5" customHeight="1">
      <c r="A16" s="33">
        <v>12</v>
      </c>
      <c r="B16" s="33">
        <v>16</v>
      </c>
      <c r="C16" s="31" t="s">
        <v>139</v>
      </c>
      <c r="D16" s="30" t="s">
        <v>140</v>
      </c>
      <c r="E16" s="30" t="s">
        <v>141</v>
      </c>
      <c r="F16" s="30" t="s">
        <v>142</v>
      </c>
      <c r="G16" s="30" t="s">
        <v>143</v>
      </c>
      <c r="H16" s="30" t="s">
        <v>144</v>
      </c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9.5" customHeight="1">
      <c r="A17" s="33">
        <v>13</v>
      </c>
      <c r="B17" s="33">
        <v>6</v>
      </c>
      <c r="C17" s="31" t="s">
        <v>145</v>
      </c>
      <c r="D17" s="30" t="s">
        <v>146</v>
      </c>
      <c r="E17" s="30" t="s">
        <v>147</v>
      </c>
      <c r="F17" s="30" t="s">
        <v>148</v>
      </c>
      <c r="G17" s="30" t="s">
        <v>149</v>
      </c>
      <c r="H17" s="30" t="s">
        <v>150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9.5" customHeight="1" hidden="1">
      <c r="A18" s="33">
        <f>'[1]A'!S22</f>
        <v>0</v>
      </c>
      <c r="B18" s="33">
        <f>'[1]A'!R22</f>
        <v>0</v>
      </c>
      <c r="C18" s="31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9.5" customHeight="1" hidden="1">
      <c r="A19" s="33">
        <f>'[1]A'!S23</f>
        <v>0</v>
      </c>
      <c r="B19" s="33">
        <f>'[1]A'!R23</f>
        <v>0</v>
      </c>
      <c r="C19" s="31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9.5" customHeight="1">
      <c r="A20" s="31"/>
      <c r="B20" s="31"/>
      <c r="C20" s="31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9.5" customHeight="1">
      <c r="A21" s="13" t="s">
        <v>11</v>
      </c>
      <c r="B21" s="31"/>
      <c r="C21" s="31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2.75">
      <c r="A22" s="31">
        <v>1</v>
      </c>
      <c r="B22" s="26">
        <v>0.13541666666666666</v>
      </c>
      <c r="C22" s="31" t="s">
        <v>85</v>
      </c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2.75">
      <c r="A23" s="31">
        <v>2</v>
      </c>
      <c r="B23" s="26">
        <v>0.13680555555555554</v>
      </c>
      <c r="C23" s="31" t="s">
        <v>79</v>
      </c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2.75">
      <c r="A24" s="31">
        <v>3</v>
      </c>
      <c r="B24" s="26">
        <v>0.1388888888888889</v>
      </c>
      <c r="C24" s="31" t="s">
        <v>71</v>
      </c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>
        <v>4</v>
      </c>
      <c r="B25" s="26">
        <v>0.1423611111111111</v>
      </c>
      <c r="C25" s="31" t="s">
        <v>151</v>
      </c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2.75">
      <c r="A26" s="31">
        <v>5</v>
      </c>
      <c r="B26" s="26">
        <v>0.14652777777777778</v>
      </c>
      <c r="C26" s="31" t="s">
        <v>97</v>
      </c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2.75">
      <c r="A27" s="31">
        <v>6</v>
      </c>
      <c r="B27" s="26">
        <v>0.15277777777777776</v>
      </c>
      <c r="C27" s="31" t="s">
        <v>72</v>
      </c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31">
        <v>7</v>
      </c>
      <c r="B28" s="26">
        <v>0.15347222222222223</v>
      </c>
      <c r="C28" s="31" t="s">
        <v>120</v>
      </c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2.75">
      <c r="A29" s="31">
        <v>8</v>
      </c>
      <c r="B29" s="26">
        <v>0.16319444444444445</v>
      </c>
      <c r="C29" s="31" t="s">
        <v>103</v>
      </c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2.75">
      <c r="A30" s="31">
        <v>9</v>
      </c>
      <c r="B30" s="26">
        <v>0.17777777777777778</v>
      </c>
      <c r="C30" s="31" t="s">
        <v>139</v>
      </c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>
      <c r="A31" s="31">
        <v>10</v>
      </c>
      <c r="B31" s="26">
        <v>0.1798611111111111</v>
      </c>
      <c r="C31" s="31" t="s">
        <v>132</v>
      </c>
      <c r="D31" s="30"/>
      <c r="E31" s="30"/>
      <c r="F31" s="30"/>
      <c r="G31" s="30"/>
      <c r="H31" s="30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.75">
      <c r="A32" s="31">
        <v>11</v>
      </c>
      <c r="B32" s="26">
        <v>0.18125</v>
      </c>
      <c r="C32" s="31" t="s">
        <v>114</v>
      </c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.75">
      <c r="A33" s="31">
        <v>12</v>
      </c>
      <c r="B33" s="26">
        <v>0.18333333333333335</v>
      </c>
      <c r="C33" s="31" t="s">
        <v>73</v>
      </c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2.75">
      <c r="A34" s="31">
        <v>12</v>
      </c>
      <c r="B34" s="26">
        <v>0.18333333333333335</v>
      </c>
      <c r="C34" s="31" t="s">
        <v>126</v>
      </c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2.75">
      <c r="A35" s="31">
        <v>14</v>
      </c>
      <c r="B35" s="26">
        <v>0.2333333333333333</v>
      </c>
      <c r="C35" s="31" t="s">
        <v>145</v>
      </c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2.75">
      <c r="A36" s="31"/>
      <c r="B36" s="31"/>
      <c r="C36" s="31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2.75">
      <c r="A37" s="31"/>
      <c r="B37" s="31"/>
      <c r="C37" s="31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2.75">
      <c r="A38" s="31"/>
      <c r="B38" s="31"/>
      <c r="C38" s="31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2.75">
      <c r="A39" s="31"/>
      <c r="B39" s="31"/>
      <c r="C39" s="31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2.75">
      <c r="A40" s="31"/>
      <c r="B40" s="31"/>
      <c r="C40" s="31"/>
      <c r="D40" s="30"/>
      <c r="E40" s="30"/>
      <c r="F40" s="30"/>
      <c r="G40" s="30"/>
      <c r="H40" s="30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2.75">
      <c r="A41" s="31"/>
      <c r="B41" s="31"/>
      <c r="C41" s="31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2.75">
      <c r="A42" s="31"/>
      <c r="B42" s="31"/>
      <c r="C42" s="31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</sheetData>
  <printOptions gridLines="1"/>
  <pageMargins left="0.1968503937007874" right="0.1968503937007874" top="0.7874015748031497" bottom="0.1968503937007874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3">
      <selection activeCell="B22" sqref="B22"/>
    </sheetView>
  </sheetViews>
  <sheetFormatPr defaultColWidth="11.421875" defaultRowHeight="12.75"/>
  <cols>
    <col min="1" max="1" width="4.8515625" style="0" customWidth="1"/>
    <col min="2" max="2" width="7.7109375" style="0" bestFit="1" customWidth="1"/>
    <col min="3" max="3" width="40.7109375" style="0" customWidth="1"/>
    <col min="4" max="4" width="18.57421875" style="24" bestFit="1" customWidth="1"/>
    <col min="5" max="5" width="18.140625" style="24" bestFit="1" customWidth="1"/>
    <col min="6" max="7" width="18.28125" style="24" bestFit="1" customWidth="1"/>
    <col min="8" max="8" width="18.7109375" style="24" customWidth="1"/>
    <col min="9" max="9" width="18.140625" style="24" bestFit="1" customWidth="1"/>
  </cols>
  <sheetData>
    <row r="1" spans="1:23" ht="12.75">
      <c r="A1" s="12" t="s">
        <v>14</v>
      </c>
      <c r="B1" s="2"/>
      <c r="C1" s="2"/>
      <c r="D1" s="23"/>
      <c r="E1" s="23"/>
      <c r="F1" s="23"/>
      <c r="G1" s="23"/>
      <c r="H1" s="23"/>
      <c r="I1" s="2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2" t="s">
        <v>12</v>
      </c>
      <c r="B2" s="9"/>
      <c r="C2" s="9"/>
      <c r="D2" s="2"/>
      <c r="E2" s="23"/>
      <c r="F2" s="23"/>
      <c r="G2" s="23"/>
      <c r="H2" s="23"/>
      <c r="I2" s="2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8"/>
      <c r="B3" s="8"/>
      <c r="C3" s="9"/>
      <c r="D3" s="2"/>
      <c r="E3" s="23"/>
      <c r="F3" s="23"/>
      <c r="G3" s="23"/>
      <c r="H3" s="23"/>
      <c r="I3" s="2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9.5" customHeight="1">
      <c r="A4" s="21" t="s">
        <v>3</v>
      </c>
      <c r="B4" s="21" t="s">
        <v>9</v>
      </c>
      <c r="C4" s="9" t="s">
        <v>2</v>
      </c>
      <c r="D4" s="2" t="s">
        <v>10</v>
      </c>
      <c r="E4" s="23"/>
      <c r="F4" s="23"/>
      <c r="G4" s="23"/>
      <c r="H4" s="23"/>
      <c r="I4" s="2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9.5" customHeight="1">
      <c r="A5" s="10">
        <v>1</v>
      </c>
      <c r="B5" s="10">
        <v>35</v>
      </c>
      <c r="C5" s="8" t="s">
        <v>62</v>
      </c>
      <c r="D5" s="23" t="s">
        <v>63</v>
      </c>
      <c r="E5" s="23" t="s">
        <v>64</v>
      </c>
      <c r="F5" s="23" t="s">
        <v>67</v>
      </c>
      <c r="G5" s="23" t="s">
        <v>65</v>
      </c>
      <c r="H5" s="23" t="s">
        <v>66</v>
      </c>
      <c r="I5" s="2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9.5" customHeight="1">
      <c r="A6" s="10">
        <v>2</v>
      </c>
      <c r="B6" s="10">
        <v>34</v>
      </c>
      <c r="C6" s="8" t="s">
        <v>25</v>
      </c>
      <c r="D6" s="23" t="s">
        <v>15</v>
      </c>
      <c r="E6" s="23" t="s">
        <v>16</v>
      </c>
      <c r="F6" s="23" t="s">
        <v>17</v>
      </c>
      <c r="G6" s="23" t="s">
        <v>18</v>
      </c>
      <c r="H6" s="23" t="s">
        <v>19</v>
      </c>
      <c r="I6" s="2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9.5" customHeight="1">
      <c r="A7" s="10">
        <v>3</v>
      </c>
      <c r="B7" s="10">
        <v>32</v>
      </c>
      <c r="C7" s="8" t="s">
        <v>44</v>
      </c>
      <c r="D7" s="23" t="s">
        <v>45</v>
      </c>
      <c r="E7" s="23" t="s">
        <v>46</v>
      </c>
      <c r="F7" s="23" t="s">
        <v>47</v>
      </c>
      <c r="G7" s="23" t="s">
        <v>48</v>
      </c>
      <c r="H7" s="23" t="s">
        <v>49</v>
      </c>
      <c r="I7" s="2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9.5" customHeight="1">
      <c r="A8" s="10">
        <v>4</v>
      </c>
      <c r="B8" s="10">
        <v>30</v>
      </c>
      <c r="C8" s="8" t="s">
        <v>56</v>
      </c>
      <c r="D8" s="23" t="s">
        <v>57</v>
      </c>
      <c r="E8" s="23" t="s">
        <v>58</v>
      </c>
      <c r="F8" s="23" t="s">
        <v>59</v>
      </c>
      <c r="G8" s="23" t="s">
        <v>60</v>
      </c>
      <c r="H8" s="23" t="s">
        <v>61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9.5" customHeight="1">
      <c r="A9" s="10">
        <v>4</v>
      </c>
      <c r="B9" s="10">
        <v>30</v>
      </c>
      <c r="C9" s="8" t="s">
        <v>33</v>
      </c>
      <c r="D9" s="23" t="s">
        <v>34</v>
      </c>
      <c r="E9" s="23" t="s">
        <v>35</v>
      </c>
      <c r="F9" s="23" t="s">
        <v>36</v>
      </c>
      <c r="G9" s="23" t="s">
        <v>37</v>
      </c>
      <c r="H9" s="23" t="s">
        <v>38</v>
      </c>
      <c r="I9" s="23" t="s">
        <v>39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9.5" customHeight="1">
      <c r="A10" s="10">
        <v>4</v>
      </c>
      <c r="B10" s="10">
        <v>30</v>
      </c>
      <c r="C10" s="8" t="s">
        <v>50</v>
      </c>
      <c r="D10" s="23" t="s">
        <v>51</v>
      </c>
      <c r="E10" s="23" t="s">
        <v>52</v>
      </c>
      <c r="F10" s="23" t="s">
        <v>53</v>
      </c>
      <c r="G10" s="23" t="s">
        <v>54</v>
      </c>
      <c r="H10" s="23" t="s">
        <v>55</v>
      </c>
      <c r="I10" s="2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9.5" customHeight="1">
      <c r="A11" s="10">
        <v>7</v>
      </c>
      <c r="B11" s="10">
        <v>21</v>
      </c>
      <c r="C11" s="8" t="s">
        <v>69</v>
      </c>
      <c r="D11" s="23" t="s">
        <v>40</v>
      </c>
      <c r="E11" s="23" t="s">
        <v>41</v>
      </c>
      <c r="F11" s="23" t="s">
        <v>68</v>
      </c>
      <c r="G11" s="23" t="s">
        <v>42</v>
      </c>
      <c r="H11" s="23" t="s">
        <v>43</v>
      </c>
      <c r="I11" s="2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9.5" customHeight="1">
      <c r="A12" s="10">
        <v>8</v>
      </c>
      <c r="B12" s="10">
        <v>8</v>
      </c>
      <c r="C12" s="8" t="s">
        <v>26</v>
      </c>
      <c r="D12" s="23" t="s">
        <v>20</v>
      </c>
      <c r="E12" s="23" t="s">
        <v>21</v>
      </c>
      <c r="F12" s="23" t="s">
        <v>22</v>
      </c>
      <c r="G12" s="23" t="s">
        <v>23</v>
      </c>
      <c r="H12" s="23" t="s">
        <v>24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9.5" customHeight="1">
      <c r="A13" s="10">
        <v>9</v>
      </c>
      <c r="B13" s="10">
        <v>7</v>
      </c>
      <c r="C13" s="8" t="s">
        <v>27</v>
      </c>
      <c r="D13" s="23" t="s">
        <v>28</v>
      </c>
      <c r="E13" s="23" t="s">
        <v>29</v>
      </c>
      <c r="F13" s="23" t="s">
        <v>30</v>
      </c>
      <c r="G13" s="23" t="s">
        <v>31</v>
      </c>
      <c r="H13" s="23" t="s">
        <v>32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9.5" customHeight="1" hidden="1">
      <c r="A14" s="10">
        <f>'C Auswertung'!S14</f>
        <v>0</v>
      </c>
      <c r="B14" s="10">
        <f>'C Auswertung'!R14</f>
        <v>0</v>
      </c>
      <c r="C14" s="8"/>
      <c r="D14" s="23"/>
      <c r="E14" s="23"/>
      <c r="F14" s="23"/>
      <c r="G14" s="23"/>
      <c r="H14" s="23"/>
      <c r="I14" s="2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9.5" customHeight="1" hidden="1">
      <c r="A15" s="10">
        <f>'C Auswertung'!S15</f>
        <v>0</v>
      </c>
      <c r="B15" s="10">
        <f>'C Auswertung'!R15</f>
        <v>0</v>
      </c>
      <c r="C15" s="8"/>
      <c r="D15" s="23"/>
      <c r="E15" s="23"/>
      <c r="F15" s="23"/>
      <c r="G15" s="23"/>
      <c r="H15" s="23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9.5" customHeight="1" hidden="1">
      <c r="A16" s="10">
        <f>'C Auswertung'!S16</f>
        <v>0</v>
      </c>
      <c r="B16" s="10">
        <f>'C Auswertung'!R16</f>
        <v>0</v>
      </c>
      <c r="C16" s="8"/>
      <c r="D16" s="23"/>
      <c r="E16" s="23"/>
      <c r="F16" s="23"/>
      <c r="G16" s="23"/>
      <c r="H16" s="23"/>
      <c r="I16" s="2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9.5" customHeight="1" hidden="1">
      <c r="A17" s="10">
        <f>'C Auswertung'!S17</f>
        <v>0</v>
      </c>
      <c r="B17" s="10">
        <f>'C Auswertung'!R17</f>
        <v>0</v>
      </c>
      <c r="C17" s="8"/>
      <c r="D17" s="23"/>
      <c r="E17" s="23"/>
      <c r="F17" s="23"/>
      <c r="G17" s="23"/>
      <c r="H17" s="23"/>
      <c r="I17" s="2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9.5" customHeight="1" hidden="1">
      <c r="A18" s="10">
        <f>'C Auswertung'!S18</f>
        <v>0</v>
      </c>
      <c r="B18" s="10">
        <f>'C Auswertung'!R18</f>
        <v>0</v>
      </c>
      <c r="C18" s="8"/>
      <c r="D18" s="23"/>
      <c r="E18" s="23"/>
      <c r="F18" s="23"/>
      <c r="G18" s="23"/>
      <c r="H18" s="23"/>
      <c r="I18" s="23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9.5" customHeight="1" hidden="1">
      <c r="A19" s="10">
        <f>'C Auswertung'!S19</f>
        <v>0</v>
      </c>
      <c r="B19" s="10">
        <f>'C Auswertung'!R19</f>
        <v>0</v>
      </c>
      <c r="C19" s="8"/>
      <c r="D19" s="23"/>
      <c r="E19" s="23"/>
      <c r="F19" s="23"/>
      <c r="G19" s="23"/>
      <c r="H19" s="23"/>
      <c r="I19" s="2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9.5" customHeight="1">
      <c r="A20" s="8"/>
      <c r="B20" s="8"/>
      <c r="C20" s="8"/>
      <c r="D20" s="23"/>
      <c r="E20" s="23"/>
      <c r="F20" s="23"/>
      <c r="G20" s="23"/>
      <c r="H20" s="23"/>
      <c r="I20" s="23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9.5" customHeight="1">
      <c r="A21" s="13" t="s">
        <v>11</v>
      </c>
      <c r="B21" s="8"/>
      <c r="C21" s="8"/>
      <c r="D21" s="23"/>
      <c r="E21" s="23"/>
      <c r="F21" s="23"/>
      <c r="G21" s="23"/>
      <c r="H21" s="23"/>
      <c r="I21" s="2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8">
        <v>1</v>
      </c>
      <c r="B22" s="26">
        <v>0.11805555555555557</v>
      </c>
      <c r="C22" s="8" t="s">
        <v>25</v>
      </c>
      <c r="D22" s="23"/>
      <c r="E22" s="23"/>
      <c r="F22" s="23"/>
      <c r="G22" s="23"/>
      <c r="H22" s="23"/>
      <c r="I22" s="2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>
        <v>2</v>
      </c>
      <c r="B23" s="26">
        <v>0.12222222222222223</v>
      </c>
      <c r="C23" s="8" t="s">
        <v>44</v>
      </c>
      <c r="D23" s="23"/>
      <c r="E23" s="23"/>
      <c r="F23" s="23"/>
      <c r="G23" s="23"/>
      <c r="H23" s="23"/>
      <c r="I23" s="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>
        <v>3</v>
      </c>
      <c r="B24" s="26">
        <v>0.12291666666666667</v>
      </c>
      <c r="C24" s="8" t="s">
        <v>33</v>
      </c>
      <c r="D24" s="23"/>
      <c r="E24" s="23"/>
      <c r="F24" s="23"/>
      <c r="G24" s="23"/>
      <c r="H24" s="23"/>
      <c r="I24" s="2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>
        <v>4</v>
      </c>
      <c r="B25" s="26">
        <v>0.12430555555555556</v>
      </c>
      <c r="C25" s="8" t="s">
        <v>56</v>
      </c>
      <c r="D25" s="23"/>
      <c r="E25" s="23"/>
      <c r="F25" s="23"/>
      <c r="G25" s="23"/>
      <c r="H25" s="23"/>
      <c r="I25" s="2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>
        <v>5</v>
      </c>
      <c r="B26" s="26">
        <v>0.12638888888888888</v>
      </c>
      <c r="C26" s="8" t="s">
        <v>62</v>
      </c>
      <c r="D26" s="23"/>
      <c r="E26" s="23"/>
      <c r="F26" s="23"/>
      <c r="G26" s="23"/>
      <c r="H26" s="23"/>
      <c r="I26" s="2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>
        <v>6</v>
      </c>
      <c r="B27" s="26">
        <v>0.13194444444444445</v>
      </c>
      <c r="C27" s="8" t="s">
        <v>69</v>
      </c>
      <c r="D27" s="23"/>
      <c r="E27" s="23"/>
      <c r="F27" s="23"/>
      <c r="G27" s="23"/>
      <c r="H27" s="23"/>
      <c r="I27" s="2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8">
        <v>7</v>
      </c>
      <c r="B28" s="26">
        <v>0.1388888888888889</v>
      </c>
      <c r="C28" s="8" t="s">
        <v>26</v>
      </c>
      <c r="D28" s="23"/>
      <c r="E28" s="23"/>
      <c r="F28" s="23"/>
      <c r="G28" s="23"/>
      <c r="H28" s="23"/>
      <c r="I28" s="2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8">
        <v>8</v>
      </c>
      <c r="B29" s="26">
        <v>0.13958333333333334</v>
      </c>
      <c r="C29" s="8" t="s">
        <v>50</v>
      </c>
      <c r="D29" s="23"/>
      <c r="E29" s="23"/>
      <c r="F29" s="23"/>
      <c r="G29" s="23"/>
      <c r="H29" s="23"/>
      <c r="I29" s="2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8">
        <v>9</v>
      </c>
      <c r="B30" s="26">
        <v>0.16041666666666668</v>
      </c>
      <c r="C30" s="8" t="s">
        <v>27</v>
      </c>
      <c r="D30" s="23"/>
      <c r="E30" s="23"/>
      <c r="F30" s="23"/>
      <c r="G30" s="23"/>
      <c r="H30" s="23"/>
      <c r="I30" s="2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8"/>
      <c r="B31" s="14"/>
      <c r="C31" s="8"/>
      <c r="D31" s="23"/>
      <c r="E31" s="23"/>
      <c r="F31" s="23"/>
      <c r="G31" s="23"/>
      <c r="H31" s="23"/>
      <c r="I31" s="2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8"/>
      <c r="B32" s="14"/>
      <c r="C32" s="8"/>
      <c r="D32" s="23"/>
      <c r="E32" s="23"/>
      <c r="F32" s="23"/>
      <c r="G32" s="23"/>
      <c r="H32" s="23"/>
      <c r="I32" s="2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>
      <c r="A33" s="8"/>
      <c r="B33" s="14"/>
      <c r="C33" s="8"/>
      <c r="D33" s="23"/>
      <c r="E33" s="23"/>
      <c r="F33" s="23"/>
      <c r="G33" s="23"/>
      <c r="H33" s="23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2.75">
      <c r="A34" s="8"/>
      <c r="B34" s="8"/>
      <c r="C34" s="8"/>
      <c r="D34" s="23"/>
      <c r="E34" s="23"/>
      <c r="F34" s="23"/>
      <c r="G34" s="23"/>
      <c r="H34" s="23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8"/>
      <c r="B35" s="8"/>
      <c r="C35" s="8"/>
      <c r="D35" s="23"/>
      <c r="E35" s="23"/>
      <c r="F35" s="23"/>
      <c r="G35" s="23"/>
      <c r="H35" s="23"/>
      <c r="I35" s="2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8"/>
      <c r="B36" s="8"/>
      <c r="C36" s="8"/>
      <c r="D36" s="23"/>
      <c r="E36" s="23"/>
      <c r="F36" s="23"/>
      <c r="G36" s="23"/>
      <c r="H36" s="23"/>
      <c r="I36" s="2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8"/>
      <c r="B37" s="8"/>
      <c r="C37" s="8"/>
      <c r="D37" s="23"/>
      <c r="E37" s="23"/>
      <c r="F37" s="23"/>
      <c r="G37" s="23"/>
      <c r="H37" s="23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8"/>
      <c r="B38" s="8"/>
      <c r="C38" s="8"/>
      <c r="D38" s="23"/>
      <c r="E38" s="23"/>
      <c r="F38" s="23"/>
      <c r="G38" s="23"/>
      <c r="H38" s="23"/>
      <c r="I38" s="2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8"/>
      <c r="B39" s="8"/>
      <c r="C39" s="8"/>
      <c r="D39" s="23"/>
      <c r="E39" s="23"/>
      <c r="F39" s="23"/>
      <c r="G39" s="23"/>
      <c r="H39" s="23"/>
      <c r="I39" s="2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8"/>
      <c r="B40" s="8"/>
      <c r="C40" s="8"/>
      <c r="D40" s="23"/>
      <c r="E40" s="23"/>
      <c r="F40" s="23"/>
      <c r="G40" s="23"/>
      <c r="H40" s="23"/>
      <c r="I40" s="2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2.75">
      <c r="A41" s="8"/>
      <c r="B41" s="8"/>
      <c r="C41" s="8"/>
      <c r="D41" s="23"/>
      <c r="E41" s="23"/>
      <c r="F41" s="23"/>
      <c r="G41" s="23"/>
      <c r="H41" s="23"/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2.75">
      <c r="A42" s="8"/>
      <c r="B42" s="8"/>
      <c r="C42" s="8"/>
      <c r="D42" s="23"/>
      <c r="E42" s="23"/>
      <c r="F42" s="23"/>
      <c r="G42" s="23"/>
      <c r="H42" s="23"/>
      <c r="I42" s="2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</sheetData>
  <printOptions gridLines="1"/>
  <pageMargins left="0.1968503937007874" right="0.1968503937007874" top="0.7874015748031497" bottom="0.1968503937007874" header="0.5118110236220472" footer="0.5118110236220472"/>
  <pageSetup fitToHeight="0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 topLeftCell="A1">
      <selection activeCell="A9" sqref="A9"/>
    </sheetView>
  </sheetViews>
  <sheetFormatPr defaultColWidth="11.421875" defaultRowHeight="12.75"/>
  <cols>
    <col min="1" max="1" width="4.8515625" style="0" customWidth="1"/>
    <col min="2" max="2" width="30.7109375" style="0" customWidth="1"/>
    <col min="3" max="3" width="8.7109375" style="0" customWidth="1"/>
    <col min="4" max="4" width="5.7109375" style="0" customWidth="1"/>
    <col min="5" max="5" width="4.7109375" style="0" customWidth="1"/>
    <col min="6" max="6" width="9.57421875" style="0" customWidth="1"/>
    <col min="7" max="7" width="5.7109375" style="0" customWidth="1"/>
    <col min="8" max="8" width="4.7109375" style="0" customWidth="1"/>
    <col min="9" max="9" width="9.57421875" style="0" customWidth="1"/>
    <col min="10" max="10" width="5.7109375" style="0" customWidth="1"/>
    <col min="11" max="11" width="4.7109375" style="0" customWidth="1"/>
    <col min="12" max="12" width="8.7109375" style="0" customWidth="1"/>
    <col min="13" max="13" width="5.7109375" style="0" customWidth="1"/>
    <col min="14" max="14" width="4.7109375" style="0" customWidth="1"/>
    <col min="15" max="15" width="10.28125" style="0" customWidth="1"/>
    <col min="16" max="16" width="5.7109375" style="0" customWidth="1"/>
    <col min="17" max="17" width="4.7109375" style="0" customWidth="1"/>
    <col min="18" max="18" width="10.28125" style="0" customWidth="1"/>
    <col min="19" max="19" width="5.7109375" style="0" customWidth="1"/>
  </cols>
  <sheetData>
    <row r="1" ht="12.75">
      <c r="B1" s="12" t="s">
        <v>13</v>
      </c>
    </row>
    <row r="2" spans="2:17" ht="12.75">
      <c r="B2" s="11" t="s">
        <v>70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ht="12.75">
      <c r="B4" s="1" t="s">
        <v>2</v>
      </c>
      <c r="C4" s="3" t="s">
        <v>0</v>
      </c>
      <c r="D4" s="1" t="s">
        <v>3</v>
      </c>
      <c r="E4" s="1" t="s">
        <v>4</v>
      </c>
      <c r="F4" s="3" t="s">
        <v>5</v>
      </c>
      <c r="G4" s="1" t="s">
        <v>3</v>
      </c>
      <c r="H4" s="1" t="s">
        <v>4</v>
      </c>
      <c r="I4" s="5" t="s">
        <v>6</v>
      </c>
      <c r="J4" s="1" t="s">
        <v>3</v>
      </c>
      <c r="K4" s="1" t="s">
        <v>4</v>
      </c>
      <c r="L4" s="3" t="s">
        <v>7</v>
      </c>
      <c r="M4" s="1" t="s">
        <v>3</v>
      </c>
      <c r="N4" s="1" t="s">
        <v>4</v>
      </c>
      <c r="O4" s="3" t="s">
        <v>1</v>
      </c>
      <c r="P4" s="1" t="s">
        <v>3</v>
      </c>
      <c r="Q4" s="1" t="s">
        <v>4</v>
      </c>
      <c r="R4" s="3" t="s">
        <v>8</v>
      </c>
      <c r="S4" s="1" t="s">
        <v>4</v>
      </c>
    </row>
    <row r="5" spans="1:19" s="27" customFormat="1" ht="12.75">
      <c r="A5"/>
      <c r="B5" s="27" t="s">
        <v>71</v>
      </c>
      <c r="C5" s="16">
        <v>0.0037152777777777774</v>
      </c>
      <c r="D5">
        <v>2</v>
      </c>
      <c r="E5">
        <v>12</v>
      </c>
      <c r="F5" s="4">
        <f>19+7+19+16+19</f>
        <v>80</v>
      </c>
      <c r="G5">
        <v>2</v>
      </c>
      <c r="H5">
        <v>12</v>
      </c>
      <c r="I5" s="25">
        <v>0.00044363425925925923</v>
      </c>
      <c r="J5">
        <v>1</v>
      </c>
      <c r="K5">
        <v>13</v>
      </c>
      <c r="L5" s="6">
        <f>6.55+5.7+6.05+6.4+6.4</f>
        <v>31.1</v>
      </c>
      <c r="M5">
        <v>1</v>
      </c>
      <c r="N5">
        <v>13</v>
      </c>
      <c r="O5" s="4">
        <f>95+90+100+95*2</f>
        <v>475</v>
      </c>
      <c r="P5">
        <v>1</v>
      </c>
      <c r="Q5">
        <v>13</v>
      </c>
      <c r="R5" s="4">
        <f aca="true" t="shared" si="0" ref="R5:R17">SUM(Q5+N5+K5+H5+E5)</f>
        <v>63</v>
      </c>
      <c r="S5">
        <v>1</v>
      </c>
    </row>
    <row r="6" spans="2:19" ht="12.75">
      <c r="B6" t="s">
        <v>152</v>
      </c>
      <c r="C6" s="16">
        <v>0.0036840277777777774</v>
      </c>
      <c r="D6">
        <v>1</v>
      </c>
      <c r="E6">
        <v>13</v>
      </c>
      <c r="F6" s="4">
        <f>21+17+8+14+17</f>
        <v>77</v>
      </c>
      <c r="G6">
        <v>3</v>
      </c>
      <c r="H6">
        <v>11</v>
      </c>
      <c r="I6" s="25">
        <v>0.0004564814814814815</v>
      </c>
      <c r="J6">
        <v>2</v>
      </c>
      <c r="K6">
        <v>12</v>
      </c>
      <c r="L6" s="6">
        <f>6.1*2+5.6+6*2</f>
        <v>29.799999999999997</v>
      </c>
      <c r="M6">
        <v>2</v>
      </c>
      <c r="N6">
        <v>12</v>
      </c>
      <c r="O6" s="4">
        <f>90+85*2+75+85</f>
        <v>420</v>
      </c>
      <c r="P6">
        <v>2</v>
      </c>
      <c r="Q6">
        <v>11</v>
      </c>
      <c r="R6" s="4">
        <f t="shared" si="0"/>
        <v>59</v>
      </c>
      <c r="S6">
        <v>2</v>
      </c>
    </row>
    <row r="7" spans="2:19" ht="12.75">
      <c r="B7" t="s">
        <v>85</v>
      </c>
      <c r="C7" s="16">
        <v>0.0038460648148148147</v>
      </c>
      <c r="D7">
        <v>3</v>
      </c>
      <c r="E7">
        <v>11</v>
      </c>
      <c r="F7" s="4">
        <f>23+21+12+20+14</f>
        <v>90</v>
      </c>
      <c r="G7">
        <v>1</v>
      </c>
      <c r="H7">
        <v>13</v>
      </c>
      <c r="I7" s="25">
        <v>0.00046018518518518517</v>
      </c>
      <c r="J7">
        <v>3</v>
      </c>
      <c r="K7">
        <v>11</v>
      </c>
      <c r="L7" s="6">
        <f>6.35+5.6+5.75+5.95+5.65</f>
        <v>29.299999999999997</v>
      </c>
      <c r="M7">
        <v>3</v>
      </c>
      <c r="N7">
        <v>11</v>
      </c>
      <c r="O7" s="4">
        <f>90+80*2+85*2</f>
        <v>420</v>
      </c>
      <c r="P7">
        <v>2</v>
      </c>
      <c r="Q7">
        <v>11</v>
      </c>
      <c r="R7" s="4">
        <f t="shared" si="0"/>
        <v>57</v>
      </c>
      <c r="S7">
        <v>3</v>
      </c>
    </row>
    <row r="8" spans="2:19" ht="12.75">
      <c r="B8" t="s">
        <v>72</v>
      </c>
      <c r="C8" s="16">
        <v>0.003931712962962963</v>
      </c>
      <c r="D8">
        <v>4</v>
      </c>
      <c r="E8">
        <v>10</v>
      </c>
      <c r="F8" s="4">
        <f>18+14*2+11+17</f>
        <v>74</v>
      </c>
      <c r="G8">
        <v>4</v>
      </c>
      <c r="H8">
        <v>10</v>
      </c>
      <c r="I8" s="25">
        <v>0.00047083333333333336</v>
      </c>
      <c r="J8">
        <v>4</v>
      </c>
      <c r="K8">
        <v>10</v>
      </c>
      <c r="L8" s="6">
        <f>5.6+5.5+5.6+5.4+5.8</f>
        <v>27.900000000000002</v>
      </c>
      <c r="M8">
        <v>4</v>
      </c>
      <c r="N8">
        <v>10</v>
      </c>
      <c r="O8" s="4">
        <f>80+85+90+80+75</f>
        <v>410</v>
      </c>
      <c r="P8">
        <v>4</v>
      </c>
      <c r="Q8">
        <v>10</v>
      </c>
      <c r="R8" s="4">
        <f t="shared" si="0"/>
        <v>50</v>
      </c>
      <c r="S8">
        <v>4</v>
      </c>
    </row>
    <row r="9" spans="2:19" ht="12.75">
      <c r="B9" t="s">
        <v>97</v>
      </c>
      <c r="C9" s="16">
        <v>0.004207175925925926</v>
      </c>
      <c r="D9">
        <v>7</v>
      </c>
      <c r="E9">
        <v>7</v>
      </c>
      <c r="F9" s="4">
        <f>18+10+12+7+8</f>
        <v>55</v>
      </c>
      <c r="G9">
        <v>6</v>
      </c>
      <c r="H9">
        <v>8</v>
      </c>
      <c r="I9" s="25">
        <v>0.0005208333333333333</v>
      </c>
      <c r="J9">
        <v>6</v>
      </c>
      <c r="K9">
        <v>8</v>
      </c>
      <c r="L9" s="6">
        <f>5.65+4.85+5.2+4.85+5.1</f>
        <v>25.65</v>
      </c>
      <c r="M9">
        <v>6</v>
      </c>
      <c r="N9">
        <v>8</v>
      </c>
      <c r="O9" s="4">
        <f>85+75+80+75+80</f>
        <v>395</v>
      </c>
      <c r="P9">
        <v>5</v>
      </c>
      <c r="Q9">
        <v>9</v>
      </c>
      <c r="R9" s="4">
        <f t="shared" si="0"/>
        <v>40</v>
      </c>
      <c r="S9">
        <v>5</v>
      </c>
    </row>
    <row r="10" spans="2:19" ht="12.75">
      <c r="B10" t="s">
        <v>103</v>
      </c>
      <c r="C10" s="16">
        <v>0.004304398148148148</v>
      </c>
      <c r="D10">
        <v>8</v>
      </c>
      <c r="E10">
        <v>6</v>
      </c>
      <c r="F10" s="4">
        <f>15+6+14+13+20</f>
        <v>68</v>
      </c>
      <c r="G10">
        <v>5</v>
      </c>
      <c r="H10">
        <v>9</v>
      </c>
      <c r="I10" s="25">
        <v>0.00048819444444444436</v>
      </c>
      <c r="J10">
        <v>5</v>
      </c>
      <c r="K10">
        <v>9</v>
      </c>
      <c r="L10" s="6">
        <f>6.8+5+5.55+4.85+5.5</f>
        <v>27.700000000000003</v>
      </c>
      <c r="M10">
        <v>5</v>
      </c>
      <c r="N10">
        <v>9</v>
      </c>
      <c r="O10" s="4">
        <f>90+80+75+55+75</f>
        <v>375</v>
      </c>
      <c r="P10">
        <v>8</v>
      </c>
      <c r="Q10">
        <v>5</v>
      </c>
      <c r="R10" s="4">
        <f t="shared" si="0"/>
        <v>38</v>
      </c>
      <c r="S10">
        <v>6</v>
      </c>
    </row>
    <row r="11" spans="2:19" ht="12.75">
      <c r="B11" t="s">
        <v>73</v>
      </c>
      <c r="C11" s="16">
        <v>0.004093749999999999</v>
      </c>
      <c r="D11">
        <v>5</v>
      </c>
      <c r="E11">
        <v>9</v>
      </c>
      <c r="F11" s="4">
        <f>10+11+8+13+7</f>
        <v>49</v>
      </c>
      <c r="G11">
        <v>9</v>
      </c>
      <c r="H11">
        <v>5</v>
      </c>
      <c r="I11" s="25">
        <v>0.0005318287037037037</v>
      </c>
      <c r="J11">
        <v>9</v>
      </c>
      <c r="K11">
        <v>5</v>
      </c>
      <c r="L11" s="6">
        <f>4.35+4.7+5.3+5.9+4.9</f>
        <v>25.15</v>
      </c>
      <c r="M11">
        <v>8</v>
      </c>
      <c r="N11">
        <v>6</v>
      </c>
      <c r="O11" s="4">
        <f>80*3+75+70</f>
        <v>385</v>
      </c>
      <c r="P11">
        <v>6</v>
      </c>
      <c r="Q11">
        <v>8</v>
      </c>
      <c r="R11" s="4">
        <f t="shared" si="0"/>
        <v>33</v>
      </c>
      <c r="S11">
        <v>7</v>
      </c>
    </row>
    <row r="12" spans="2:19" ht="12.75">
      <c r="B12" t="s">
        <v>153</v>
      </c>
      <c r="C12" s="16">
        <v>0.004124999999999999</v>
      </c>
      <c r="D12">
        <v>6</v>
      </c>
      <c r="E12">
        <v>8</v>
      </c>
      <c r="F12" s="4">
        <f>12+11+5+13+12</f>
        <v>53</v>
      </c>
      <c r="G12">
        <v>8</v>
      </c>
      <c r="H12">
        <v>6</v>
      </c>
      <c r="I12" s="25">
        <v>0.0005942129629629629</v>
      </c>
      <c r="J12">
        <v>11</v>
      </c>
      <c r="K12">
        <v>3</v>
      </c>
      <c r="L12" s="6">
        <f>5.5+4.5+3.8+5.6+5.2</f>
        <v>24.599999999999998</v>
      </c>
      <c r="M12">
        <v>10</v>
      </c>
      <c r="N12">
        <v>4</v>
      </c>
      <c r="O12" s="4">
        <f>80+70*2+80*2</f>
        <v>380</v>
      </c>
      <c r="P12">
        <v>7</v>
      </c>
      <c r="Q12">
        <v>7</v>
      </c>
      <c r="R12" s="4">
        <f t="shared" si="0"/>
        <v>28</v>
      </c>
      <c r="S12">
        <v>8</v>
      </c>
    </row>
    <row r="13" spans="2:19" ht="12.75">
      <c r="B13" t="s">
        <v>126</v>
      </c>
      <c r="C13" s="16">
        <v>0.004791666666666667</v>
      </c>
      <c r="D13">
        <v>11</v>
      </c>
      <c r="E13">
        <v>3</v>
      </c>
      <c r="F13" s="4">
        <f>15+5+6+12+8</f>
        <v>46</v>
      </c>
      <c r="G13">
        <v>10</v>
      </c>
      <c r="H13">
        <v>4</v>
      </c>
      <c r="I13" s="25">
        <v>0.0005265046296296296</v>
      </c>
      <c r="J13">
        <v>8</v>
      </c>
      <c r="K13">
        <v>6</v>
      </c>
      <c r="L13" s="6">
        <f>5.3+5.1+4.8+4.7+5.1</f>
        <v>25</v>
      </c>
      <c r="M13">
        <v>9</v>
      </c>
      <c r="N13">
        <v>5</v>
      </c>
      <c r="O13" s="4">
        <f>80+70+70+80+75</f>
        <v>375</v>
      </c>
      <c r="P13">
        <v>8</v>
      </c>
      <c r="Q13">
        <v>5</v>
      </c>
      <c r="R13" s="4">
        <f t="shared" si="0"/>
        <v>23</v>
      </c>
      <c r="S13">
        <v>10</v>
      </c>
    </row>
    <row r="14" spans="2:19" ht="12.75">
      <c r="B14" t="s">
        <v>120</v>
      </c>
      <c r="C14" s="16">
        <v>0.004425925925925926</v>
      </c>
      <c r="D14">
        <v>9</v>
      </c>
      <c r="E14">
        <v>5</v>
      </c>
      <c r="F14" s="4">
        <f>10+12+6+8+7</f>
        <v>43</v>
      </c>
      <c r="G14">
        <v>11</v>
      </c>
      <c r="H14">
        <v>3</v>
      </c>
      <c r="I14" s="25">
        <v>0.000550462962962963</v>
      </c>
      <c r="J14">
        <v>10</v>
      </c>
      <c r="K14">
        <v>4</v>
      </c>
      <c r="L14" s="6">
        <f>5.05+5.65+5.1+4.9+4.9</f>
        <v>25.6</v>
      </c>
      <c r="M14">
        <v>7</v>
      </c>
      <c r="N14">
        <v>7</v>
      </c>
      <c r="O14" s="4">
        <f>75*3+70*2</f>
        <v>365</v>
      </c>
      <c r="P14">
        <v>10</v>
      </c>
      <c r="Q14">
        <v>4</v>
      </c>
      <c r="R14" s="4">
        <f t="shared" si="0"/>
        <v>23</v>
      </c>
      <c r="S14">
        <v>9</v>
      </c>
    </row>
    <row r="15" spans="2:19" ht="12.75">
      <c r="B15" t="s">
        <v>132</v>
      </c>
      <c r="C15" s="16">
        <v>0.004811342592592593</v>
      </c>
      <c r="D15">
        <v>12</v>
      </c>
      <c r="E15">
        <v>2</v>
      </c>
      <c r="F15" s="4">
        <f>11+5+8+8+6</f>
        <v>38</v>
      </c>
      <c r="G15">
        <v>12</v>
      </c>
      <c r="H15">
        <v>2</v>
      </c>
      <c r="I15" s="25">
        <v>0.0005210648148148148</v>
      </c>
      <c r="J15">
        <v>7</v>
      </c>
      <c r="K15">
        <v>7</v>
      </c>
      <c r="L15" s="6">
        <f>5.05+4.5+5.05+4.65+3.9</f>
        <v>23.15</v>
      </c>
      <c r="M15">
        <v>11</v>
      </c>
      <c r="N15">
        <v>3</v>
      </c>
      <c r="O15" s="4">
        <f>70+75*2+65*2</f>
        <v>350</v>
      </c>
      <c r="P15">
        <v>11</v>
      </c>
      <c r="Q15">
        <v>3</v>
      </c>
      <c r="R15" s="4">
        <f t="shared" si="0"/>
        <v>17</v>
      </c>
      <c r="S15">
        <v>11</v>
      </c>
    </row>
    <row r="16" spans="2:19" ht="12.75">
      <c r="B16" t="s">
        <v>139</v>
      </c>
      <c r="C16" s="16">
        <v>0.0045682870370370365</v>
      </c>
      <c r="D16">
        <v>10</v>
      </c>
      <c r="E16">
        <v>4</v>
      </c>
      <c r="F16" s="4">
        <f>15+11+9+13+6</f>
        <v>54</v>
      </c>
      <c r="G16">
        <v>7</v>
      </c>
      <c r="H16">
        <v>7</v>
      </c>
      <c r="I16" s="25">
        <v>0.0006381944444444445</v>
      </c>
      <c r="J16">
        <v>13</v>
      </c>
      <c r="K16">
        <v>1</v>
      </c>
      <c r="L16" s="6">
        <f>4.35+4.25+4.6+4.3+4.1</f>
        <v>21.6</v>
      </c>
      <c r="M16">
        <v>12</v>
      </c>
      <c r="N16">
        <v>2</v>
      </c>
      <c r="O16" s="4">
        <f>75+60+75+65+60</f>
        <v>335</v>
      </c>
      <c r="P16">
        <v>12</v>
      </c>
      <c r="Q16">
        <v>2</v>
      </c>
      <c r="R16" s="4">
        <f t="shared" si="0"/>
        <v>16</v>
      </c>
      <c r="S16">
        <v>12</v>
      </c>
    </row>
    <row r="17" spans="2:19" ht="12.75">
      <c r="B17" t="s">
        <v>145</v>
      </c>
      <c r="C17" s="16">
        <v>0.005359953703703704</v>
      </c>
      <c r="D17">
        <v>13</v>
      </c>
      <c r="E17">
        <v>1</v>
      </c>
      <c r="F17" s="4">
        <f>4+7+4+4+9</f>
        <v>28</v>
      </c>
      <c r="G17">
        <v>13</v>
      </c>
      <c r="H17">
        <v>1</v>
      </c>
      <c r="I17" s="25">
        <v>0.0006236111111111111</v>
      </c>
      <c r="J17">
        <v>12</v>
      </c>
      <c r="K17">
        <v>2</v>
      </c>
      <c r="L17" s="6">
        <f>3.65+4.95+3.25+3.1+4</f>
        <v>18.95</v>
      </c>
      <c r="M17">
        <v>13</v>
      </c>
      <c r="N17">
        <v>1</v>
      </c>
      <c r="O17" s="4">
        <f>60+70+55+65+55</f>
        <v>305</v>
      </c>
      <c r="P17">
        <v>13</v>
      </c>
      <c r="Q17">
        <v>1</v>
      </c>
      <c r="R17" s="4">
        <f t="shared" si="0"/>
        <v>6</v>
      </c>
      <c r="S17">
        <v>13</v>
      </c>
    </row>
    <row r="22" spans="2:18" ht="12.75" hidden="1">
      <c r="B22">
        <f>'[1]Ergebnis'!C18</f>
        <v>0</v>
      </c>
      <c r="C22" s="16"/>
      <c r="F22" s="4"/>
      <c r="I22" s="16"/>
      <c r="L22" s="6"/>
      <c r="O22" s="4"/>
      <c r="R22" s="4">
        <f>SUM(Q22+N22+K22+H22+E22)</f>
        <v>0</v>
      </c>
    </row>
    <row r="23" spans="2:18" ht="12.75" hidden="1">
      <c r="B23">
        <f>'[1]Ergebnis'!C19</f>
        <v>0</v>
      </c>
      <c r="C23" s="16"/>
      <c r="F23" s="4"/>
      <c r="I23" s="16"/>
      <c r="L23" s="6"/>
      <c r="O23" s="4"/>
      <c r="R23" s="4">
        <f>SUM(Q23+N23+K23+H23+E23)</f>
        <v>0</v>
      </c>
    </row>
    <row r="24" spans="3:18" ht="12.75">
      <c r="C24" s="17"/>
      <c r="F24" s="18"/>
      <c r="I24" s="19"/>
      <c r="L24" s="20"/>
      <c r="O24" s="18"/>
      <c r="R24" s="18"/>
    </row>
    <row r="25" spans="3:18" ht="12.75">
      <c r="C25" s="17"/>
      <c r="F25" s="18"/>
      <c r="I25" s="19"/>
      <c r="L25" s="20"/>
      <c r="O25" s="18"/>
      <c r="R25" s="18"/>
    </row>
    <row r="26" spans="3:18" ht="12.75">
      <c r="C26" s="17"/>
      <c r="F26" s="18"/>
      <c r="I26" s="19"/>
      <c r="L26" s="20"/>
      <c r="O26" s="18"/>
      <c r="R26" s="18"/>
    </row>
    <row r="29" spans="1:19" ht="12.75">
      <c r="A29" s="7"/>
      <c r="M29" s="7"/>
      <c r="Q29" s="7"/>
      <c r="S29" s="7"/>
    </row>
    <row r="30" spans="1:19" ht="12.75">
      <c r="A30" s="7"/>
      <c r="M30" s="7"/>
      <c r="Q30" s="7"/>
      <c r="S30" s="7"/>
    </row>
    <row r="31" spans="1:19" ht="12.75">
      <c r="A31" s="7"/>
      <c r="M31" s="7"/>
      <c r="Q31" s="7"/>
      <c r="S31" s="7"/>
    </row>
    <row r="32" spans="1:19" ht="12.75">
      <c r="A32" s="7"/>
      <c r="M32" s="7"/>
      <c r="Q32" s="7"/>
      <c r="S32" s="7"/>
    </row>
    <row r="33" spans="1:19" ht="12.75">
      <c r="A33" s="7"/>
      <c r="M33" s="7"/>
      <c r="Q33" s="7"/>
      <c r="S33" s="7"/>
    </row>
    <row r="34" spans="1:19" ht="12.75">
      <c r="A34" s="7"/>
      <c r="M34" s="7"/>
      <c r="Q34" s="7"/>
      <c r="S34" s="7"/>
    </row>
    <row r="35" spans="1:19" ht="12.75">
      <c r="A35" s="7"/>
      <c r="M35" s="7"/>
      <c r="Q35" s="7"/>
      <c r="S35" s="7"/>
    </row>
    <row r="36" spans="1:19" ht="12.75">
      <c r="A36" s="7"/>
      <c r="M36" s="7"/>
      <c r="Q36" s="7"/>
      <c r="S36" s="7"/>
    </row>
    <row r="37" spans="1:19" ht="12.75">
      <c r="A37" s="7"/>
      <c r="M37" s="7"/>
      <c r="Q37" s="7"/>
      <c r="S37" s="7"/>
    </row>
    <row r="38" spans="1:19" ht="12.75">
      <c r="A38" s="7"/>
      <c r="M38" s="7"/>
      <c r="Q38" s="7"/>
      <c r="S38" s="7"/>
    </row>
    <row r="39" ht="12.75">
      <c r="A39" s="7"/>
    </row>
    <row r="40" ht="12.75">
      <c r="A40" s="7"/>
    </row>
    <row r="41" ht="12.75">
      <c r="A41" s="7"/>
    </row>
    <row r="42" ht="12.75" hidden="1">
      <c r="A42" s="7"/>
    </row>
    <row r="43" ht="12.75" hidden="1"/>
  </sheetData>
  <printOptions gridLines="1"/>
  <pageMargins left="0.1968503937007874" right="0.1968503937007874" top="0.7874015748031497" bottom="0.1968503937007874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0.7109375" style="0" customWidth="1"/>
    <col min="3" max="3" width="8.7109375" style="0" customWidth="1"/>
    <col min="4" max="4" width="5.7109375" style="0" customWidth="1"/>
    <col min="5" max="5" width="4.7109375" style="0" customWidth="1"/>
    <col min="6" max="6" width="9.57421875" style="0" customWidth="1"/>
    <col min="7" max="7" width="5.7109375" style="0" customWidth="1"/>
    <col min="8" max="8" width="4.7109375" style="0" customWidth="1"/>
    <col min="9" max="9" width="9.57421875" style="0" customWidth="1"/>
    <col min="10" max="10" width="5.7109375" style="0" customWidth="1"/>
    <col min="11" max="11" width="4.7109375" style="0" customWidth="1"/>
    <col min="12" max="12" width="8.7109375" style="0" customWidth="1"/>
    <col min="13" max="13" width="5.7109375" style="0" customWidth="1"/>
    <col min="14" max="14" width="4.7109375" style="0" customWidth="1"/>
    <col min="15" max="15" width="10.28125" style="0" customWidth="1"/>
    <col min="16" max="16" width="5.7109375" style="0" customWidth="1"/>
    <col min="17" max="17" width="4.7109375" style="0" customWidth="1"/>
    <col min="18" max="18" width="10.28125" style="0" customWidth="1"/>
    <col min="19" max="19" width="5.7109375" style="0" customWidth="1"/>
  </cols>
  <sheetData>
    <row r="1" ht="12.75">
      <c r="B1" s="12" t="s">
        <v>13</v>
      </c>
    </row>
    <row r="2" spans="2:17" ht="12.75">
      <c r="B2" s="11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ht="12.75">
      <c r="B4" s="1" t="s">
        <v>2</v>
      </c>
      <c r="C4" s="3" t="s">
        <v>0</v>
      </c>
      <c r="D4" s="1" t="s">
        <v>3</v>
      </c>
      <c r="E4" s="1" t="s">
        <v>4</v>
      </c>
      <c r="F4" s="3" t="s">
        <v>5</v>
      </c>
      <c r="G4" s="1" t="s">
        <v>3</v>
      </c>
      <c r="H4" s="1" t="s">
        <v>4</v>
      </c>
      <c r="I4" s="5" t="s">
        <v>6</v>
      </c>
      <c r="J4" s="1" t="s">
        <v>3</v>
      </c>
      <c r="K4" s="1" t="s">
        <v>4</v>
      </c>
      <c r="L4" s="3" t="s">
        <v>7</v>
      </c>
      <c r="M4" s="1" t="s">
        <v>3</v>
      </c>
      <c r="N4" s="1" t="s">
        <v>4</v>
      </c>
      <c r="O4" s="3" t="s">
        <v>1</v>
      </c>
      <c r="P4" s="1" t="s">
        <v>3</v>
      </c>
      <c r="Q4" s="1" t="s">
        <v>4</v>
      </c>
      <c r="R4" s="3" t="s">
        <v>8</v>
      </c>
      <c r="S4" s="1" t="s">
        <v>4</v>
      </c>
    </row>
    <row r="5" spans="2:19" ht="12" customHeight="1">
      <c r="B5" t="s">
        <v>62</v>
      </c>
      <c r="C5" s="16">
        <v>0.003670138888888889</v>
      </c>
      <c r="D5">
        <v>2</v>
      </c>
      <c r="E5">
        <v>8</v>
      </c>
      <c r="F5" s="4">
        <f>21+13+19+17+24</f>
        <v>94</v>
      </c>
      <c r="G5">
        <v>5</v>
      </c>
      <c r="H5">
        <v>5</v>
      </c>
      <c r="I5" s="25">
        <v>0.0004423611111111111</v>
      </c>
      <c r="J5">
        <v>5</v>
      </c>
      <c r="K5">
        <v>5</v>
      </c>
      <c r="L5" s="6">
        <f>7.6+6.8+7+7.4+7.1</f>
        <v>35.9</v>
      </c>
      <c r="M5">
        <v>2</v>
      </c>
      <c r="N5">
        <v>8</v>
      </c>
      <c r="O5" s="4">
        <f>105+100+95+100+105</f>
        <v>505</v>
      </c>
      <c r="P5">
        <v>2</v>
      </c>
      <c r="Q5">
        <v>8</v>
      </c>
      <c r="R5" s="4">
        <f>SUM(Q5+N5+K5+H5+E5)+1</f>
        <v>35</v>
      </c>
      <c r="S5">
        <v>1</v>
      </c>
    </row>
    <row r="6" spans="2:19" ht="12" customHeight="1">
      <c r="B6" t="s">
        <v>25</v>
      </c>
      <c r="C6" s="16">
        <v>0.0037418981481481483</v>
      </c>
      <c r="D6">
        <v>4</v>
      </c>
      <c r="E6">
        <v>6</v>
      </c>
      <c r="F6" s="4">
        <f>22+22+23+20+21</f>
        <v>108</v>
      </c>
      <c r="G6">
        <v>2</v>
      </c>
      <c r="H6">
        <v>8</v>
      </c>
      <c r="I6" s="25">
        <v>0.0004310185185185185</v>
      </c>
      <c r="J6">
        <v>3</v>
      </c>
      <c r="K6">
        <v>7</v>
      </c>
      <c r="L6" s="6">
        <f>6.6+7.2+6.6+6.5+6.35</f>
        <v>33.25</v>
      </c>
      <c r="M6">
        <v>4</v>
      </c>
      <c r="N6">
        <v>6</v>
      </c>
      <c r="O6" s="4">
        <f>100+100+100+90+95</f>
        <v>485</v>
      </c>
      <c r="P6">
        <v>3</v>
      </c>
      <c r="Q6">
        <v>7</v>
      </c>
      <c r="R6" s="4">
        <f>SUM(Q6+N6+K6+H6+E6)</f>
        <v>34</v>
      </c>
      <c r="S6">
        <v>2</v>
      </c>
    </row>
    <row r="7" spans="2:19" ht="12" customHeight="1">
      <c r="B7" t="s">
        <v>44</v>
      </c>
      <c r="C7" s="16">
        <v>0.0038032407407407407</v>
      </c>
      <c r="D7">
        <v>7</v>
      </c>
      <c r="E7">
        <v>3</v>
      </c>
      <c r="F7" s="4">
        <f>23+23+16+23+22</f>
        <v>107</v>
      </c>
      <c r="G7">
        <v>3</v>
      </c>
      <c r="H7">
        <v>7</v>
      </c>
      <c r="I7" s="25">
        <v>0.0004431712962962963</v>
      </c>
      <c r="J7">
        <v>6</v>
      </c>
      <c r="K7">
        <v>4</v>
      </c>
      <c r="L7" s="6">
        <f>7.8+7+7.3+7.2+7.1</f>
        <v>36.4</v>
      </c>
      <c r="M7">
        <v>1</v>
      </c>
      <c r="N7">
        <v>9</v>
      </c>
      <c r="O7" s="4">
        <f>110+105+105+100+100</f>
        <v>520</v>
      </c>
      <c r="P7">
        <v>1</v>
      </c>
      <c r="Q7">
        <v>9</v>
      </c>
      <c r="R7" s="4">
        <f>SUM(Q7+N7+K7+H7+E7)</f>
        <v>32</v>
      </c>
      <c r="S7">
        <v>3</v>
      </c>
    </row>
    <row r="8" spans="2:19" ht="12" customHeight="1">
      <c r="B8" t="s">
        <v>56</v>
      </c>
      <c r="C8" s="16">
        <v>0.0037812500000000003</v>
      </c>
      <c r="D8">
        <v>5</v>
      </c>
      <c r="E8">
        <v>5</v>
      </c>
      <c r="F8" s="4">
        <f>24+22+24+22+22</f>
        <v>114</v>
      </c>
      <c r="G8">
        <v>1</v>
      </c>
      <c r="H8">
        <v>9</v>
      </c>
      <c r="I8" s="25">
        <v>0.0004201388888888889</v>
      </c>
      <c r="J8">
        <v>1</v>
      </c>
      <c r="K8">
        <v>9</v>
      </c>
      <c r="L8" s="6">
        <f>6+6+5.9+6.2+6</f>
        <v>30.099999999999998</v>
      </c>
      <c r="M8">
        <v>7</v>
      </c>
      <c r="N8">
        <v>3</v>
      </c>
      <c r="O8" s="4">
        <f>95+95+95+90+90</f>
        <v>465</v>
      </c>
      <c r="P8">
        <v>6</v>
      </c>
      <c r="Q8">
        <v>4</v>
      </c>
      <c r="R8" s="4">
        <f aca="true" t="shared" si="0" ref="R8:R15">SUM(Q8+N8+K8+H8+E8)</f>
        <v>30</v>
      </c>
      <c r="S8">
        <v>4</v>
      </c>
    </row>
    <row r="9" spans="2:19" ht="12" customHeight="1">
      <c r="B9" t="s">
        <v>33</v>
      </c>
      <c r="C9" s="16">
        <v>0.00362962962962963</v>
      </c>
      <c r="D9">
        <v>1</v>
      </c>
      <c r="E9">
        <v>9</v>
      </c>
      <c r="F9" s="4">
        <f>9+12+20+24+23</f>
        <v>88</v>
      </c>
      <c r="G9">
        <v>7</v>
      </c>
      <c r="H9">
        <v>3</v>
      </c>
      <c r="I9" s="25">
        <v>0.00042060185185185185</v>
      </c>
      <c r="J9">
        <v>2</v>
      </c>
      <c r="K9">
        <v>8</v>
      </c>
      <c r="L9" s="6">
        <f>5.8+6.7+6.3+7.7+6.6</f>
        <v>33.1</v>
      </c>
      <c r="M9">
        <v>5</v>
      </c>
      <c r="N9">
        <v>5</v>
      </c>
      <c r="O9" s="4">
        <f>90+90+90+95+105</f>
        <v>470</v>
      </c>
      <c r="P9">
        <v>5</v>
      </c>
      <c r="Q9">
        <v>5</v>
      </c>
      <c r="R9" s="4">
        <f t="shared" si="0"/>
        <v>30</v>
      </c>
      <c r="S9">
        <v>4</v>
      </c>
    </row>
    <row r="10" spans="2:19" ht="12" customHeight="1">
      <c r="B10" t="s">
        <v>50</v>
      </c>
      <c r="C10" s="16">
        <v>0.0037835648148148147</v>
      </c>
      <c r="D10">
        <v>6</v>
      </c>
      <c r="E10">
        <v>4</v>
      </c>
      <c r="F10" s="4">
        <f>11+24+19+22+21</f>
        <v>97</v>
      </c>
      <c r="G10">
        <v>4</v>
      </c>
      <c r="H10">
        <v>6</v>
      </c>
      <c r="I10" s="25">
        <v>0.0004320601851851851</v>
      </c>
      <c r="J10">
        <v>4</v>
      </c>
      <c r="K10">
        <v>6</v>
      </c>
      <c r="L10" s="6">
        <f>6.2+7.1+6.7+7.1+7</f>
        <v>34.1</v>
      </c>
      <c r="M10">
        <v>3</v>
      </c>
      <c r="N10">
        <v>7</v>
      </c>
      <c r="O10" s="4">
        <f>90+105+95+95+100</f>
        <v>485</v>
      </c>
      <c r="P10">
        <v>3</v>
      </c>
      <c r="Q10">
        <v>7</v>
      </c>
      <c r="R10" s="4">
        <f t="shared" si="0"/>
        <v>30</v>
      </c>
      <c r="S10">
        <v>4</v>
      </c>
    </row>
    <row r="11" spans="2:19" ht="12" customHeight="1">
      <c r="B11" t="s">
        <v>69</v>
      </c>
      <c r="C11" s="16">
        <v>0.0037060185185185186</v>
      </c>
      <c r="D11">
        <v>3</v>
      </c>
      <c r="E11">
        <v>7</v>
      </c>
      <c r="F11" s="4">
        <f>12+23+23+9+24</f>
        <v>91</v>
      </c>
      <c r="G11">
        <v>6</v>
      </c>
      <c r="H11">
        <v>4</v>
      </c>
      <c r="I11" s="25">
        <v>0.00045775462962962957</v>
      </c>
      <c r="J11">
        <v>7</v>
      </c>
      <c r="K11">
        <v>3</v>
      </c>
      <c r="L11" s="6">
        <f>6.5+6+5.4+6.2*2</f>
        <v>30.299999999999997</v>
      </c>
      <c r="M11">
        <v>6</v>
      </c>
      <c r="N11">
        <v>4</v>
      </c>
      <c r="O11" s="4">
        <f>85+90+80+90+95</f>
        <v>440</v>
      </c>
      <c r="P11">
        <v>7</v>
      </c>
      <c r="Q11">
        <v>3</v>
      </c>
      <c r="R11" s="4">
        <f>SUM(Q11+N11+K11+H11+E11)</f>
        <v>21</v>
      </c>
      <c r="S11">
        <v>7</v>
      </c>
    </row>
    <row r="12" spans="2:19" ht="12" customHeight="1">
      <c r="B12" t="s">
        <v>26</v>
      </c>
      <c r="C12" s="16">
        <v>0.003939814814814815</v>
      </c>
      <c r="D12">
        <v>9</v>
      </c>
      <c r="E12">
        <v>1</v>
      </c>
      <c r="F12" s="4">
        <f>17+7+8+10+18</f>
        <v>60</v>
      </c>
      <c r="G12">
        <v>8</v>
      </c>
      <c r="H12">
        <v>2</v>
      </c>
      <c r="I12" s="25">
        <v>0.0004959490740740741</v>
      </c>
      <c r="J12">
        <v>8</v>
      </c>
      <c r="K12">
        <v>2</v>
      </c>
      <c r="L12" s="6">
        <f>6.45+5.2+5.8+6.05+6.2</f>
        <v>29.7</v>
      </c>
      <c r="M12">
        <v>8</v>
      </c>
      <c r="N12">
        <v>2</v>
      </c>
      <c r="O12" s="4">
        <f>90+75+85+85+75</f>
        <v>410</v>
      </c>
      <c r="P12">
        <v>9</v>
      </c>
      <c r="Q12">
        <v>1</v>
      </c>
      <c r="R12" s="4">
        <f t="shared" si="0"/>
        <v>8</v>
      </c>
      <c r="S12">
        <v>8</v>
      </c>
    </row>
    <row r="13" spans="2:19" ht="12" customHeight="1">
      <c r="B13" t="s">
        <v>27</v>
      </c>
      <c r="C13" s="16">
        <v>0.0038842592592592596</v>
      </c>
      <c r="D13">
        <v>8</v>
      </c>
      <c r="E13">
        <v>2</v>
      </c>
      <c r="F13" s="4">
        <v>59</v>
      </c>
      <c r="G13">
        <v>9</v>
      </c>
      <c r="H13">
        <v>1</v>
      </c>
      <c r="I13" s="25">
        <v>0.0005138888888888889</v>
      </c>
      <c r="J13">
        <v>9</v>
      </c>
      <c r="K13">
        <v>1</v>
      </c>
      <c r="L13" s="6">
        <f>5.5+6.4+5.2+6+5.4</f>
        <v>28.5</v>
      </c>
      <c r="M13">
        <v>9</v>
      </c>
      <c r="N13">
        <v>1</v>
      </c>
      <c r="O13" s="4">
        <f>80+90+85+75+85</f>
        <v>415</v>
      </c>
      <c r="P13">
        <v>8</v>
      </c>
      <c r="Q13">
        <v>2</v>
      </c>
      <c r="R13" s="4">
        <f>SUM(Q13+N13+K13+H13+E13)</f>
        <v>7</v>
      </c>
      <c r="S13">
        <v>9</v>
      </c>
    </row>
    <row r="14" spans="1:18" ht="12.75" hidden="1">
      <c r="A14">
        <v>10</v>
      </c>
      <c r="B14">
        <f>'C Ergebnis'!C14</f>
        <v>0</v>
      </c>
      <c r="C14" s="16"/>
      <c r="F14" s="4"/>
      <c r="I14" s="16"/>
      <c r="L14" s="6"/>
      <c r="O14" s="4"/>
      <c r="R14" s="4">
        <f t="shared" si="0"/>
        <v>0</v>
      </c>
    </row>
    <row r="15" spans="1:18" ht="12.75" hidden="1">
      <c r="A15">
        <v>11</v>
      </c>
      <c r="B15">
        <f>'C Ergebnis'!C15</f>
        <v>0</v>
      </c>
      <c r="C15" s="16"/>
      <c r="F15" s="4"/>
      <c r="I15" s="16"/>
      <c r="L15" s="6"/>
      <c r="O15" s="4"/>
      <c r="R15" s="4">
        <f t="shared" si="0"/>
        <v>0</v>
      </c>
    </row>
    <row r="16" spans="1:18" ht="12.75" hidden="1">
      <c r="A16">
        <v>12</v>
      </c>
      <c r="B16">
        <f>'C Ergebnis'!C16</f>
        <v>0</v>
      </c>
      <c r="C16" s="16"/>
      <c r="F16" s="4"/>
      <c r="I16" s="16"/>
      <c r="L16" s="6"/>
      <c r="O16" s="4"/>
      <c r="R16" s="4">
        <f>SUM(Q16+N16+K16+H16+E16)</f>
        <v>0</v>
      </c>
    </row>
    <row r="17" spans="1:18" ht="12.75" hidden="1">
      <c r="A17">
        <v>13</v>
      </c>
      <c r="B17">
        <f>'C Ergebnis'!C17</f>
        <v>0</v>
      </c>
      <c r="C17" s="16"/>
      <c r="F17" s="4"/>
      <c r="I17" s="16"/>
      <c r="L17" s="6"/>
      <c r="O17" s="4"/>
      <c r="R17" s="4">
        <f>SUM(Q17+N17+K17+H17+E17)</f>
        <v>0</v>
      </c>
    </row>
    <row r="18" spans="1:18" ht="12.75" hidden="1">
      <c r="A18">
        <v>14</v>
      </c>
      <c r="B18">
        <f>'C Ergebnis'!C18</f>
        <v>0</v>
      </c>
      <c r="C18" s="16"/>
      <c r="F18" s="4"/>
      <c r="I18" s="16"/>
      <c r="L18" s="6"/>
      <c r="O18" s="4"/>
      <c r="R18" s="4">
        <f>SUM(Q18+N18+K18+H18+E18)</f>
        <v>0</v>
      </c>
    </row>
    <row r="19" spans="1:18" ht="12.75" hidden="1">
      <c r="A19">
        <v>15</v>
      </c>
      <c r="B19">
        <f>'C Ergebnis'!C19</f>
        <v>0</v>
      </c>
      <c r="C19" s="16"/>
      <c r="F19" s="4"/>
      <c r="I19" s="16"/>
      <c r="L19" s="6"/>
      <c r="O19" s="4"/>
      <c r="R19" s="4">
        <f>SUM(Q19+N19+K19+H19+E19)</f>
        <v>0</v>
      </c>
    </row>
    <row r="20" spans="3:18" ht="12.75">
      <c r="C20" s="17"/>
      <c r="F20" s="18"/>
      <c r="I20" s="19"/>
      <c r="L20" s="20"/>
      <c r="O20" s="18"/>
      <c r="R20" s="18"/>
    </row>
    <row r="21" spans="3:18" ht="12.75">
      <c r="C21" s="17"/>
      <c r="F21" s="18"/>
      <c r="I21" s="19"/>
      <c r="L21" s="20"/>
      <c r="O21" s="18"/>
      <c r="R21" s="18"/>
    </row>
    <row r="22" spans="3:18" ht="12.75">
      <c r="C22" s="17"/>
      <c r="F22" s="18"/>
      <c r="I22" s="19"/>
      <c r="L22" s="20"/>
      <c r="O22" s="18"/>
      <c r="R22" s="18"/>
    </row>
    <row r="25" spans="1:19" ht="12.75">
      <c r="A25" s="7"/>
      <c r="M25" s="7"/>
      <c r="Q25" s="7"/>
      <c r="S25" s="7"/>
    </row>
    <row r="26" spans="1:19" ht="12.75">
      <c r="A26" s="7"/>
      <c r="M26" s="7"/>
      <c r="Q26" s="7"/>
      <c r="S26" s="7"/>
    </row>
    <row r="27" spans="1:19" ht="12.75">
      <c r="A27" s="7"/>
      <c r="M27" s="7"/>
      <c r="Q27" s="7"/>
      <c r="S27" s="7"/>
    </row>
    <row r="28" spans="1:19" ht="12.75">
      <c r="A28" s="7"/>
      <c r="M28" s="7"/>
      <c r="Q28" s="7"/>
      <c r="S28" s="7"/>
    </row>
    <row r="29" spans="1:19" ht="12.75">
      <c r="A29" s="7"/>
      <c r="M29" s="7"/>
      <c r="Q29" s="7"/>
      <c r="S29" s="7"/>
    </row>
    <row r="30" spans="1:19" ht="12.75">
      <c r="A30" s="7"/>
      <c r="M30" s="7"/>
      <c r="Q30" s="7"/>
      <c r="S30" s="7"/>
    </row>
    <row r="31" spans="1:19" ht="12.75">
      <c r="A31" s="7"/>
      <c r="M31" s="7"/>
      <c r="Q31" s="7"/>
      <c r="S31" s="7"/>
    </row>
    <row r="32" spans="1:19" ht="12.75">
      <c r="A32" s="7"/>
      <c r="M32" s="7"/>
      <c r="Q32" s="7"/>
      <c r="S32" s="7"/>
    </row>
    <row r="33" spans="1:19" ht="12.75">
      <c r="A33" s="7"/>
      <c r="M33" s="7"/>
      <c r="Q33" s="7"/>
      <c r="S33" s="7"/>
    </row>
    <row r="34" spans="1:19" ht="12.75" hidden="1">
      <c r="A34" s="7"/>
      <c r="M34" s="7"/>
      <c r="Q34" s="7"/>
      <c r="S34" s="7"/>
    </row>
    <row r="35" ht="12.75" hidden="1">
      <c r="A35" s="7"/>
    </row>
    <row r="36" ht="12.75" hidden="1">
      <c r="A36" s="7"/>
    </row>
    <row r="37" ht="12.75" hidden="1">
      <c r="A37" s="7"/>
    </row>
    <row r="38" ht="12.75" hidden="1">
      <c r="A38" s="7"/>
    </row>
    <row r="39" ht="12.75" hidden="1"/>
  </sheetData>
  <printOptions gridLines="1"/>
  <pageMargins left="0.1968503937007874" right="0.1968503937007874" top="0.7874015748031497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Schmider</dc:creator>
  <cp:keywords/>
  <dc:description/>
  <cp:lastModifiedBy>Manuela</cp:lastModifiedBy>
  <cp:lastPrinted>2003-04-06T12:23:17Z</cp:lastPrinted>
  <dcterms:created xsi:type="dcterms:W3CDTF">2000-02-09T19:14:25Z</dcterms:created>
  <dcterms:modified xsi:type="dcterms:W3CDTF">2003-04-08T14:04:20Z</dcterms:modified>
  <cp:category/>
  <cp:version/>
  <cp:contentType/>
  <cp:contentStatus/>
</cp:coreProperties>
</file>